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celyn\Evernote\Databases\Attachments\"/>
    </mc:Choice>
  </mc:AlternateContent>
  <xr:revisionPtr revIDLastSave="0" documentId="13_ncr:1_{EF104A97-9E0C-4DD0-A230-AA2FE599E1B3}" xr6:coauthVersionLast="46" xr6:coauthVersionMax="46" xr10:uidLastSave="{00000000-0000-0000-0000-000000000000}"/>
  <bookViews>
    <workbookView xWindow="10950" yWindow="510" windowWidth="22305" windowHeight="16365" xr2:uid="{00000000-000D-0000-FFFF-FFFF00000000}"/>
  </bookViews>
  <sheets>
    <sheet name="Non cadre" sheetId="4" r:id="rId1"/>
    <sheet name="Cadre (avec GMP)" sheetId="5" r:id="rId2"/>
  </sheets>
  <definedNames>
    <definedName name="_xlnm._FilterDatabase" localSheetId="1" hidden="1">'Cadre (avec GMP)'!$A$1:$D$55</definedName>
    <definedName name="_xlnm._FilterDatabase" localSheetId="0" hidden="1">'Non cadre'!$A$1:$D$41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D5" i="5" s="1"/>
  <c r="C5" i="4"/>
  <c r="D5" i="4" s="1"/>
  <c r="C11" i="5"/>
  <c r="D11" i="5" s="1"/>
  <c r="C11" i="4"/>
  <c r="D11" i="4" s="1"/>
  <c r="B7" i="4" l="1"/>
  <c r="B20" i="5" l="1"/>
  <c r="B33" i="5" s="1"/>
  <c r="C13" i="5"/>
  <c r="D13" i="5" s="1"/>
  <c r="D20" i="5" s="1"/>
  <c r="B14" i="5"/>
  <c r="D16" i="5"/>
  <c r="C16" i="5"/>
  <c r="B16" i="5"/>
  <c r="B17" i="5" s="1"/>
  <c r="B12" i="5"/>
  <c r="C12" i="5" s="1"/>
  <c r="B7" i="5"/>
  <c r="B6" i="5"/>
  <c r="C4" i="5"/>
  <c r="C7" i="5" s="1"/>
  <c r="B46" i="5" l="1"/>
  <c r="B47" i="5" s="1"/>
  <c r="C20" i="5"/>
  <c r="B21" i="5"/>
  <c r="B22" i="5" s="1"/>
  <c r="B34" i="5"/>
  <c r="C17" i="5"/>
  <c r="D17" i="5" s="1"/>
  <c r="B18" i="5"/>
  <c r="B24" i="5" s="1"/>
  <c r="B25" i="5" s="1"/>
  <c r="C14" i="5"/>
  <c r="D14" i="5" s="1"/>
  <c r="B8" i="5"/>
  <c r="C6" i="5"/>
  <c r="D12" i="5"/>
  <c r="D4" i="5"/>
  <c r="D7" i="5" s="1"/>
  <c r="B29" i="5"/>
  <c r="B30" i="5" s="1"/>
  <c r="B42" i="5"/>
  <c r="B43" i="5" s="1"/>
  <c r="C4" i="4"/>
  <c r="C7" i="4" s="1"/>
  <c r="B37" i="5" l="1"/>
  <c r="D4" i="4"/>
  <c r="D7" i="4" s="1"/>
  <c r="C29" i="5"/>
  <c r="C42" i="5" s="1"/>
  <c r="C43" i="5" s="1"/>
  <c r="B31" i="5"/>
  <c r="B32" i="5" s="1"/>
  <c r="C21" i="5"/>
  <c r="D21" i="5" s="1"/>
  <c r="C33" i="5"/>
  <c r="C34" i="5" s="1"/>
  <c r="B9" i="5"/>
  <c r="B19" i="5"/>
  <c r="C18" i="5" s="1"/>
  <c r="C19" i="5" s="1"/>
  <c r="D6" i="5"/>
  <c r="D8" i="5" s="1"/>
  <c r="B50" i="5"/>
  <c r="B51" i="5" s="1"/>
  <c r="C8" i="5"/>
  <c r="D14" i="4"/>
  <c r="B6" i="4"/>
  <c r="B8" i="4" s="1"/>
  <c r="B12" i="4"/>
  <c r="C12" i="4" s="1"/>
  <c r="C14" i="4"/>
  <c r="C30" i="5" l="1"/>
  <c r="D29" i="5" s="1"/>
  <c r="D42" i="5" s="1"/>
  <c r="D43" i="5" s="1"/>
  <c r="D12" i="4"/>
  <c r="B44" i="5"/>
  <c r="B45" i="5" s="1"/>
  <c r="B39" i="5"/>
  <c r="B40" i="5" s="1"/>
  <c r="B23" i="5"/>
  <c r="C46" i="5"/>
  <c r="C47" i="5" s="1"/>
  <c r="D33" i="5"/>
  <c r="D46" i="5" s="1"/>
  <c r="B38" i="5"/>
  <c r="C9" i="5"/>
  <c r="B26" i="5"/>
  <c r="B27" i="5" s="1"/>
  <c r="D18" i="5"/>
  <c r="C24" i="5"/>
  <c r="C6" i="4"/>
  <c r="B9" i="4"/>
  <c r="C31" i="5" l="1"/>
  <c r="C32" i="5" s="1"/>
  <c r="D30" i="5"/>
  <c r="B54" i="5"/>
  <c r="B55" i="5" s="1"/>
  <c r="D9" i="5"/>
  <c r="D47" i="5"/>
  <c r="C22" i="5"/>
  <c r="C23" i="5" s="1"/>
  <c r="D22" i="5" s="1"/>
  <c r="D23" i="5" s="1"/>
  <c r="B35" i="5"/>
  <c r="B52" i="5"/>
  <c r="B53" i="5" s="1"/>
  <c r="D34" i="5"/>
  <c r="C25" i="5"/>
  <c r="C37" i="5" s="1"/>
  <c r="D19" i="5"/>
  <c r="D6" i="4"/>
  <c r="D8" i="4" s="1"/>
  <c r="C8" i="4"/>
  <c r="C9" i="4" s="1"/>
  <c r="C44" i="5" l="1"/>
  <c r="C45" i="5" s="1"/>
  <c r="B36" i="5"/>
  <c r="C35" i="5" s="1"/>
  <c r="B48" i="5"/>
  <c r="B49" i="5" s="1"/>
  <c r="D24" i="5"/>
  <c r="D25" i="5" s="1"/>
  <c r="D31" i="5"/>
  <c r="D44" i="5" s="1"/>
  <c r="D9" i="4"/>
  <c r="B14" i="4"/>
  <c r="D45" i="5" l="1"/>
  <c r="B23" i="4"/>
  <c r="B24" i="4" s="1"/>
  <c r="B15" i="4"/>
  <c r="C15" i="4" s="1"/>
  <c r="C48" i="5"/>
  <c r="C49" i="5" s="1"/>
  <c r="C36" i="5"/>
  <c r="D35" i="5" s="1"/>
  <c r="D32" i="5"/>
  <c r="C39" i="5"/>
  <c r="C40" i="5" s="1"/>
  <c r="C38" i="5"/>
  <c r="D37" i="5" s="1"/>
  <c r="C26" i="5"/>
  <c r="C50" i="5"/>
  <c r="B32" i="4"/>
  <c r="B33" i="4" s="1"/>
  <c r="B16" i="4"/>
  <c r="B17" i="4" s="1"/>
  <c r="C23" i="4" l="1"/>
  <c r="C32" i="4" s="1"/>
  <c r="C33" i="4" s="1"/>
  <c r="D15" i="4"/>
  <c r="C24" i="4"/>
  <c r="D48" i="5"/>
  <c r="D49" i="5" s="1"/>
  <c r="D36" i="5"/>
  <c r="C51" i="5"/>
  <c r="C54" i="5"/>
  <c r="C55" i="5" s="1"/>
  <c r="C52" i="5"/>
  <c r="C53" i="5" s="1"/>
  <c r="C27" i="5"/>
  <c r="C16" i="4"/>
  <c r="C17" i="4" s="1"/>
  <c r="B18" i="4"/>
  <c r="B25" i="4"/>
  <c r="B19" i="4" l="1"/>
  <c r="C18" i="4" s="1"/>
  <c r="B27" i="4"/>
  <c r="D23" i="4"/>
  <c r="D39" i="5"/>
  <c r="D40" i="5" s="1"/>
  <c r="D26" i="5"/>
  <c r="D27" i="5" s="1"/>
  <c r="D50" i="5"/>
  <c r="D54" i="5" s="1"/>
  <c r="D55" i="5" s="1"/>
  <c r="D38" i="5"/>
  <c r="D16" i="4"/>
  <c r="B34" i="4"/>
  <c r="B35" i="4" s="1"/>
  <c r="B26" i="4"/>
  <c r="D24" i="4" l="1"/>
  <c r="D32" i="4"/>
  <c r="D33" i="4" s="1"/>
  <c r="D52" i="5"/>
  <c r="D53" i="5" s="1"/>
  <c r="D51" i="5"/>
  <c r="C19" i="4"/>
  <c r="B29" i="4"/>
  <c r="B30" i="4" s="1"/>
  <c r="B28" i="4"/>
  <c r="C25" i="4"/>
  <c r="C34" i="4" s="1"/>
  <c r="C35" i="4" s="1"/>
  <c r="D17" i="4"/>
  <c r="B20" i="4"/>
  <c r="B36" i="4"/>
  <c r="C27" i="4" l="1"/>
  <c r="C28" i="4" s="1"/>
  <c r="D18" i="4"/>
  <c r="D19" i="4" s="1"/>
  <c r="C26" i="4"/>
  <c r="D25" i="4" s="1"/>
  <c r="D34" i="4" s="1"/>
  <c r="D35" i="4" s="1"/>
  <c r="B40" i="4"/>
  <c r="B41" i="4" s="1"/>
  <c r="B37" i="4"/>
  <c r="B38" i="4"/>
  <c r="B39" i="4" s="1"/>
  <c r="B21" i="4"/>
  <c r="D27" i="4" l="1"/>
  <c r="D28" i="4" s="1"/>
  <c r="C29" i="4"/>
  <c r="C30" i="4" s="1"/>
  <c r="C20" i="4"/>
  <c r="C36" i="4"/>
  <c r="C40" i="4" s="1"/>
  <c r="C41" i="4" s="1"/>
  <c r="D26" i="4"/>
  <c r="C37" i="4" l="1"/>
  <c r="C38" i="4"/>
  <c r="C39" i="4" s="1"/>
  <c r="C21" i="4"/>
  <c r="D29" i="4"/>
  <c r="D30" i="4" s="1"/>
  <c r="D20" i="4"/>
  <c r="D36" i="4"/>
  <c r="D38" i="4" l="1"/>
  <c r="D39" i="4" s="1"/>
  <c r="D21" i="4"/>
  <c r="D37" i="4"/>
  <c r="D40" i="4"/>
  <c r="D41" i="4" s="1"/>
</calcChain>
</file>

<file path=xl/sharedStrings.xml><?xml version="1.0" encoding="utf-8"?>
<sst xmlns="http://schemas.openxmlformats.org/spreadsheetml/2006/main" count="96" uniqueCount="25">
  <si>
    <t>Salaire brut</t>
  </si>
  <si>
    <t>Taux temps partiel</t>
  </si>
  <si>
    <t>Complément de salaire fictif</t>
  </si>
  <si>
    <t>Plafond du mois</t>
  </si>
  <si>
    <t>Prime exceptionnelle</t>
  </si>
  <si>
    <t>Total brut fictif</t>
  </si>
  <si>
    <t>Total</t>
  </si>
  <si>
    <t>Janvier</t>
  </si>
  <si>
    <t>Salaire réel</t>
  </si>
  <si>
    <t>Plafond</t>
  </si>
  <si>
    <t>Tranche A</t>
  </si>
  <si>
    <t>Tranche B</t>
  </si>
  <si>
    <t>Tranche B corrigée</t>
  </si>
  <si>
    <t>Salaire fictif</t>
  </si>
  <si>
    <t>Total TA + TB</t>
  </si>
  <si>
    <t>Février</t>
  </si>
  <si>
    <t>Cumulé</t>
  </si>
  <si>
    <t>Salaire brut réel Cumulé</t>
  </si>
  <si>
    <t>Mars</t>
  </si>
  <si>
    <t>Salaire charnière</t>
  </si>
  <si>
    <t>GMP</t>
  </si>
  <si>
    <t>Tranche 1</t>
  </si>
  <si>
    <t>Tranche 2</t>
  </si>
  <si>
    <t>Tranche 2 corrigée</t>
  </si>
  <si>
    <t>Total T1 +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</si>
</sst>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;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0" fillId="0" borderId="0" xfId="0" applyFill="1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3" borderId="0" xfId="0" applyFill="1"/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F21" sqref="F21"/>
    </sheetView>
  </sheetViews>
  <sheetFormatPr baseColWidth="10" defaultRowHeight="15" x14ac:dyDescent="0.25"/>
  <cols>
    <col min="1" max="1" width="31.85546875" customWidth="1"/>
  </cols>
  <sheetData>
    <row r="1" spans="1:4" ht="29.25" customHeight="1" x14ac:dyDescent="0.25">
      <c r="B1" s="4" t="s">
        <v>7</v>
      </c>
      <c r="C1" s="4" t="s">
        <v>15</v>
      </c>
      <c r="D1" s="4" t="s">
        <v>18</v>
      </c>
    </row>
    <row r="2" spans="1:4" x14ac:dyDescent="0.25">
      <c r="A2" t="s">
        <v>1</v>
      </c>
      <c r="B2">
        <v>80</v>
      </c>
      <c r="C2">
        <v>80</v>
      </c>
      <c r="D2">
        <v>80</v>
      </c>
    </row>
    <row r="3" spans="1:4" x14ac:dyDescent="0.25">
      <c r="A3" s="2"/>
    </row>
    <row r="4" spans="1:4" x14ac:dyDescent="0.25">
      <c r="A4" t="s">
        <v>0</v>
      </c>
      <c r="B4" s="9">
        <v>3440</v>
      </c>
      <c r="C4" s="9">
        <f>B4</f>
        <v>3440</v>
      </c>
      <c r="D4" s="9">
        <f>C4</f>
        <v>3440</v>
      </c>
    </row>
    <row r="5" spans="1:4" x14ac:dyDescent="0.25">
      <c r="A5" t="s">
        <v>4</v>
      </c>
      <c r="B5" s="9">
        <v>0</v>
      </c>
      <c r="C5" s="9">
        <f>B5</f>
        <v>0</v>
      </c>
      <c r="D5" s="9">
        <f>C5</f>
        <v>0</v>
      </c>
    </row>
    <row r="6" spans="1:4" x14ac:dyDescent="0.25">
      <c r="A6" s="8" t="s">
        <v>17</v>
      </c>
      <c r="B6" s="7">
        <f>B4+B5</f>
        <v>3440</v>
      </c>
      <c r="C6" s="7">
        <f>B6+C4+C5</f>
        <v>6880</v>
      </c>
      <c r="D6" s="7">
        <f>C6+D4+D5</f>
        <v>10320</v>
      </c>
    </row>
    <row r="7" spans="1:4" x14ac:dyDescent="0.25">
      <c r="A7" t="s">
        <v>2</v>
      </c>
      <c r="B7" s="10">
        <f>ROUND(B4*100/B2,2)-B4</f>
        <v>860</v>
      </c>
      <c r="C7" s="10">
        <f>ROUND(C4*100/C2,2)-C4</f>
        <v>860</v>
      </c>
      <c r="D7" s="10">
        <f>ROUND(D4*100/D2,2)-D4</f>
        <v>860</v>
      </c>
    </row>
    <row r="8" spans="1:4" x14ac:dyDescent="0.25">
      <c r="A8" s="1" t="s">
        <v>5</v>
      </c>
      <c r="B8" s="2">
        <f>SUM(B4:B7)-B6</f>
        <v>4300</v>
      </c>
      <c r="C8" s="2">
        <f>SUM(C4:C7)-C6</f>
        <v>4300</v>
      </c>
      <c r="D8" s="2">
        <f>SUM(D4:D7)-D6</f>
        <v>4300</v>
      </c>
    </row>
    <row r="9" spans="1:4" x14ac:dyDescent="0.25">
      <c r="A9" s="8" t="s">
        <v>16</v>
      </c>
      <c r="B9" s="7">
        <f>B8</f>
        <v>4300</v>
      </c>
      <c r="C9" s="7">
        <f>B9+C8</f>
        <v>8600</v>
      </c>
      <c r="D9" s="7">
        <f>C9+D8</f>
        <v>12900</v>
      </c>
    </row>
    <row r="10" spans="1:4" x14ac:dyDescent="0.25">
      <c r="A10" s="1"/>
    </row>
    <row r="11" spans="1:4" x14ac:dyDescent="0.25">
      <c r="A11" t="s">
        <v>3</v>
      </c>
      <c r="B11">
        <v>3428</v>
      </c>
      <c r="C11">
        <f>B11</f>
        <v>3428</v>
      </c>
      <c r="D11">
        <f>C11</f>
        <v>3428</v>
      </c>
    </row>
    <row r="12" spans="1:4" x14ac:dyDescent="0.25">
      <c r="A12" s="8" t="s">
        <v>16</v>
      </c>
      <c r="B12" s="7">
        <f>B11</f>
        <v>3428</v>
      </c>
      <c r="C12" s="7">
        <f>B12+C11</f>
        <v>6856</v>
      </c>
      <c r="D12" s="7">
        <f>C12+D11</f>
        <v>10284</v>
      </c>
    </row>
    <row r="13" spans="1:4" ht="20.100000000000001" customHeight="1" x14ac:dyDescent="0.25">
      <c r="A13" s="12" t="s">
        <v>8</v>
      </c>
      <c r="B13" s="12"/>
      <c r="C13" s="12"/>
      <c r="D13" s="12"/>
    </row>
    <row r="14" spans="1:4" x14ac:dyDescent="0.25">
      <c r="A14" s="5" t="s">
        <v>9</v>
      </c>
      <c r="B14" s="3">
        <f>ROUND(B11*B2%,2)</f>
        <v>2742.4</v>
      </c>
      <c r="C14" s="3">
        <f>ROUND(C11*C2%,2)</f>
        <v>2742.4</v>
      </c>
      <c r="D14" s="3">
        <f>ROUND(D11*D2%,2)</f>
        <v>2742.4</v>
      </c>
    </row>
    <row r="15" spans="1:4" x14ac:dyDescent="0.25">
      <c r="A15" s="8" t="s">
        <v>16</v>
      </c>
      <c r="B15" s="7">
        <f>B14</f>
        <v>2742.4</v>
      </c>
      <c r="C15" s="7">
        <f>B15+C14</f>
        <v>5484.8</v>
      </c>
      <c r="D15" s="7">
        <f>C15+D14</f>
        <v>8227.2000000000007</v>
      </c>
    </row>
    <row r="16" spans="1:4" x14ac:dyDescent="0.25">
      <c r="A16" s="5" t="s">
        <v>21</v>
      </c>
      <c r="B16">
        <f>MIN(B4+B5,B14)</f>
        <v>2742.4</v>
      </c>
      <c r="C16">
        <f>MIN(C15,C6)-B17</f>
        <v>2742.4</v>
      </c>
      <c r="D16">
        <f>MIN(D15,D6)-C17</f>
        <v>2742.4000000000005</v>
      </c>
    </row>
    <row r="17" spans="1:4" x14ac:dyDescent="0.25">
      <c r="A17" s="8" t="s">
        <v>16</v>
      </c>
      <c r="B17" s="7">
        <f>B16</f>
        <v>2742.4</v>
      </c>
      <c r="C17" s="7">
        <f>B17+C16</f>
        <v>5484.8</v>
      </c>
      <c r="D17" s="7">
        <f>C17+D16</f>
        <v>8227.2000000000007</v>
      </c>
    </row>
    <row r="18" spans="1:4" x14ac:dyDescent="0.25">
      <c r="A18" s="5" t="s">
        <v>22</v>
      </c>
      <c r="B18">
        <f>B4+B5-B16</f>
        <v>697.59999999999991</v>
      </c>
      <c r="C18">
        <f>C6-C17-B19</f>
        <v>697.59999999999991</v>
      </c>
      <c r="D18">
        <f>D6-D17-C19</f>
        <v>697.59999999999945</v>
      </c>
    </row>
    <row r="19" spans="1:4" x14ac:dyDescent="0.25">
      <c r="A19" s="8" t="s">
        <v>16</v>
      </c>
      <c r="B19" s="7">
        <f>B18</f>
        <v>697.59999999999991</v>
      </c>
      <c r="C19" s="7">
        <f>B19+C18</f>
        <v>1395.1999999999998</v>
      </c>
      <c r="D19" s="7">
        <f>C19+D18</f>
        <v>2092.7999999999993</v>
      </c>
    </row>
    <row r="20" spans="1:4" x14ac:dyDescent="0.25">
      <c r="A20" s="5" t="s">
        <v>23</v>
      </c>
      <c r="B20">
        <f>B18+IF(B27&lt;0,B27,0)</f>
        <v>697.59999999999991</v>
      </c>
      <c r="C20">
        <f>C18+IF(C27&lt;0,C27,0)</f>
        <v>697.59999999999991</v>
      </c>
      <c r="D20">
        <f>D18+IF(D27&lt;0,D27,0)</f>
        <v>697.59999999999945</v>
      </c>
    </row>
    <row r="21" spans="1:4" x14ac:dyDescent="0.25">
      <c r="A21" s="8" t="s">
        <v>16</v>
      </c>
      <c r="B21" s="7">
        <f>B20</f>
        <v>697.59999999999991</v>
      </c>
      <c r="C21" s="7">
        <f>B21+C20</f>
        <v>1395.1999999999998</v>
      </c>
      <c r="D21" s="7">
        <f>C21+D20</f>
        <v>2092.7999999999993</v>
      </c>
    </row>
    <row r="22" spans="1:4" ht="20.100000000000001" customHeight="1" x14ac:dyDescent="0.25">
      <c r="A22" s="13" t="s">
        <v>13</v>
      </c>
      <c r="B22" s="12"/>
      <c r="C22" s="12"/>
      <c r="D22" s="12"/>
    </row>
    <row r="23" spans="1:4" x14ac:dyDescent="0.25">
      <c r="A23" s="5" t="s">
        <v>9</v>
      </c>
      <c r="B23" s="3">
        <f>B11-B14</f>
        <v>685.59999999999991</v>
      </c>
      <c r="C23" s="3">
        <f>C12-C15-B24</f>
        <v>685.59999999999991</v>
      </c>
      <c r="D23" s="3">
        <f>D12-D15-C24</f>
        <v>685.59999999999945</v>
      </c>
    </row>
    <row r="24" spans="1:4" x14ac:dyDescent="0.25">
      <c r="A24" s="8" t="s">
        <v>16</v>
      </c>
      <c r="B24" s="7">
        <f>B23</f>
        <v>685.59999999999991</v>
      </c>
      <c r="C24" s="7">
        <f>B24+C23</f>
        <v>1371.1999999999998</v>
      </c>
      <c r="D24" s="7">
        <f>C24+D23</f>
        <v>2056.7999999999993</v>
      </c>
    </row>
    <row r="25" spans="1:4" x14ac:dyDescent="0.25">
      <c r="A25" s="5" t="s">
        <v>21</v>
      </c>
      <c r="B25" s="3">
        <f>IF(B8&gt;B11,B11-B16,B8-B16)</f>
        <v>685.59999999999991</v>
      </c>
      <c r="C25" s="3">
        <f>IF(C9&gt;C12,C12-C17,C9-C17)-B26</f>
        <v>685.59999999999991</v>
      </c>
      <c r="D25" s="3">
        <f>IF(D9&gt;D12,D12-D17,D9-D17)-C26</f>
        <v>685.59999999999945</v>
      </c>
    </row>
    <row r="26" spans="1:4" x14ac:dyDescent="0.25">
      <c r="A26" s="8" t="s">
        <v>16</v>
      </c>
      <c r="B26" s="7">
        <f>B25</f>
        <v>685.59999999999991</v>
      </c>
      <c r="C26" s="7">
        <f>B26+C25</f>
        <v>1371.1999999999998</v>
      </c>
      <c r="D26" s="7">
        <f>C26+D25</f>
        <v>2056.7999999999993</v>
      </c>
    </row>
    <row r="27" spans="1:4" x14ac:dyDescent="0.25">
      <c r="A27" s="5" t="s">
        <v>22</v>
      </c>
      <c r="B27" s="11">
        <f>IF(B8&gt;B11,B8-B11-B18,0-B18)</f>
        <v>174.40000000000009</v>
      </c>
      <c r="C27" s="11">
        <f>IF(C9&gt;C12,C9-C12-C19,0-C19)-B28</f>
        <v>174.40000000000009</v>
      </c>
      <c r="D27" s="11">
        <f>IF(D9&gt;D12,D9-D12-D19,0-D19)-C28</f>
        <v>174.40000000000055</v>
      </c>
    </row>
    <row r="28" spans="1:4" x14ac:dyDescent="0.25">
      <c r="A28" s="8" t="s">
        <v>16</v>
      </c>
      <c r="B28" s="7">
        <f>B27</f>
        <v>174.40000000000009</v>
      </c>
      <c r="C28" s="7">
        <f>B28+C27</f>
        <v>348.80000000000018</v>
      </c>
      <c r="D28" s="7">
        <f>C28+D27</f>
        <v>523.20000000000073</v>
      </c>
    </row>
    <row r="29" spans="1:4" x14ac:dyDescent="0.25">
      <c r="A29" s="5" t="s">
        <v>23</v>
      </c>
      <c r="B29">
        <f>IF(B27&lt;0,0,B27)</f>
        <v>174.40000000000009</v>
      </c>
      <c r="C29">
        <f>IF(C27&lt;0,0,C27)</f>
        <v>174.40000000000009</v>
      </c>
      <c r="D29">
        <f>IF(D27&lt;0,0,D27)</f>
        <v>174.40000000000055</v>
      </c>
    </row>
    <row r="30" spans="1:4" x14ac:dyDescent="0.25">
      <c r="A30" s="8" t="s">
        <v>16</v>
      </c>
      <c r="B30" s="7">
        <f>B29</f>
        <v>174.40000000000009</v>
      </c>
      <c r="C30" s="7">
        <f>B30+C29</f>
        <v>348.80000000000018</v>
      </c>
      <c r="D30" s="7">
        <f>C30+D29</f>
        <v>523.20000000000073</v>
      </c>
    </row>
    <row r="31" spans="1:4" ht="20.100000000000001" customHeight="1" x14ac:dyDescent="0.25">
      <c r="A31" s="13" t="s">
        <v>6</v>
      </c>
      <c r="B31" s="12"/>
      <c r="C31" s="12"/>
      <c r="D31" s="12"/>
    </row>
    <row r="32" spans="1:4" x14ac:dyDescent="0.25">
      <c r="A32" s="5" t="s">
        <v>9</v>
      </c>
      <c r="B32">
        <f>B14+B23</f>
        <v>3428</v>
      </c>
      <c r="C32">
        <f>C14+C23</f>
        <v>3428</v>
      </c>
      <c r="D32">
        <f>D14+D23</f>
        <v>3427.9999999999995</v>
      </c>
    </row>
    <row r="33" spans="1:4" x14ac:dyDescent="0.25">
      <c r="A33" s="8" t="s">
        <v>16</v>
      </c>
      <c r="B33" s="7">
        <f>B32</f>
        <v>3428</v>
      </c>
      <c r="C33" s="7">
        <f>B33+C32</f>
        <v>6856</v>
      </c>
      <c r="D33" s="7">
        <f>C33+D32</f>
        <v>10284</v>
      </c>
    </row>
    <row r="34" spans="1:4" x14ac:dyDescent="0.25">
      <c r="A34" s="5" t="s">
        <v>21</v>
      </c>
      <c r="B34">
        <f>B16+B25</f>
        <v>3428</v>
      </c>
      <c r="C34">
        <f>C16+C25</f>
        <v>3428</v>
      </c>
      <c r="D34">
        <f>D16+D25</f>
        <v>3428</v>
      </c>
    </row>
    <row r="35" spans="1:4" x14ac:dyDescent="0.25">
      <c r="A35" s="8" t="s">
        <v>16</v>
      </c>
      <c r="B35" s="7">
        <f>B34</f>
        <v>3428</v>
      </c>
      <c r="C35" s="7">
        <f>B35+C34</f>
        <v>6856</v>
      </c>
      <c r="D35" s="7">
        <f>C35+D34</f>
        <v>10284</v>
      </c>
    </row>
    <row r="36" spans="1:4" x14ac:dyDescent="0.25">
      <c r="A36" s="5" t="s">
        <v>22</v>
      </c>
      <c r="B36">
        <f>B18+B27</f>
        <v>872</v>
      </c>
      <c r="C36">
        <f>C18+C27</f>
        <v>872</v>
      </c>
      <c r="D36">
        <f>D18+D27</f>
        <v>872</v>
      </c>
    </row>
    <row r="37" spans="1:4" x14ac:dyDescent="0.25">
      <c r="A37" s="8" t="s">
        <v>16</v>
      </c>
      <c r="B37" s="7">
        <f>B36</f>
        <v>872</v>
      </c>
      <c r="C37" s="7">
        <f>B37+C36</f>
        <v>1744</v>
      </c>
      <c r="D37" s="7">
        <f>C37+D36</f>
        <v>2616</v>
      </c>
    </row>
    <row r="38" spans="1:4" x14ac:dyDescent="0.25">
      <c r="A38" s="5" t="s">
        <v>23</v>
      </c>
      <c r="B38">
        <f>B20+B29</f>
        <v>872</v>
      </c>
      <c r="C38">
        <f>C20+C29</f>
        <v>872</v>
      </c>
      <c r="D38">
        <f>D20+D29</f>
        <v>872</v>
      </c>
    </row>
    <row r="39" spans="1:4" x14ac:dyDescent="0.25">
      <c r="A39" s="8" t="s">
        <v>16</v>
      </c>
      <c r="B39" s="7">
        <f>B38</f>
        <v>872</v>
      </c>
      <c r="C39" s="7">
        <f>B39+C38</f>
        <v>1744</v>
      </c>
      <c r="D39" s="7">
        <f>C39+D38</f>
        <v>2616</v>
      </c>
    </row>
    <row r="40" spans="1:4" x14ac:dyDescent="0.25">
      <c r="A40" s="5" t="s">
        <v>24</v>
      </c>
      <c r="B40">
        <f>B34+B36</f>
        <v>4300</v>
      </c>
      <c r="C40">
        <f>C34+C36</f>
        <v>4300</v>
      </c>
      <c r="D40">
        <f>D34+D36</f>
        <v>4300</v>
      </c>
    </row>
    <row r="41" spans="1:4" x14ac:dyDescent="0.25">
      <c r="A41" s="8" t="s">
        <v>16</v>
      </c>
      <c r="B41" s="7">
        <f>B40</f>
        <v>4300</v>
      </c>
      <c r="C41" s="7">
        <f>B41+C40</f>
        <v>8600</v>
      </c>
      <c r="D41" s="7">
        <f>C41+D40</f>
        <v>12900</v>
      </c>
    </row>
  </sheetData>
  <autoFilter ref="A1:D41" xr:uid="{00000000-0009-0000-0000-00000000000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workbookViewId="0">
      <selection activeCell="B4" sqref="B4"/>
    </sheetView>
  </sheetViews>
  <sheetFormatPr baseColWidth="10" defaultRowHeight="15" x14ac:dyDescent="0.25"/>
  <cols>
    <col min="1" max="1" width="31.85546875" customWidth="1"/>
  </cols>
  <sheetData>
    <row r="1" spans="1:4" ht="29.25" customHeight="1" x14ac:dyDescent="0.25">
      <c r="B1" s="4" t="s">
        <v>7</v>
      </c>
      <c r="C1" s="4" t="s">
        <v>15</v>
      </c>
      <c r="D1" s="4" t="s">
        <v>18</v>
      </c>
    </row>
    <row r="2" spans="1:4" x14ac:dyDescent="0.25">
      <c r="A2" t="s">
        <v>1</v>
      </c>
      <c r="B2">
        <v>80</v>
      </c>
      <c r="C2">
        <v>80</v>
      </c>
      <c r="D2">
        <v>80</v>
      </c>
    </row>
    <row r="3" spans="1:4" x14ac:dyDescent="0.25">
      <c r="A3" s="2"/>
    </row>
    <row r="4" spans="1:4" x14ac:dyDescent="0.25">
      <c r="A4" t="s">
        <v>0</v>
      </c>
      <c r="B4" s="9">
        <v>2800</v>
      </c>
      <c r="C4" s="9">
        <f>B4</f>
        <v>2800</v>
      </c>
      <c r="D4" s="9">
        <f>C4</f>
        <v>2800</v>
      </c>
    </row>
    <row r="5" spans="1:4" x14ac:dyDescent="0.25">
      <c r="A5" t="s">
        <v>4</v>
      </c>
      <c r="B5" s="9"/>
      <c r="C5" s="9">
        <f>B5</f>
        <v>0</v>
      </c>
      <c r="D5" s="9">
        <f>C5</f>
        <v>0</v>
      </c>
    </row>
    <row r="6" spans="1:4" x14ac:dyDescent="0.25">
      <c r="A6" s="8" t="s">
        <v>17</v>
      </c>
      <c r="B6" s="7">
        <f>B4+B5</f>
        <v>2800</v>
      </c>
      <c r="C6" s="7">
        <f>B6+C4+C5</f>
        <v>5600</v>
      </c>
      <c r="D6" s="7">
        <f>C6+D4+D5</f>
        <v>8400</v>
      </c>
    </row>
    <row r="7" spans="1:4" x14ac:dyDescent="0.25">
      <c r="A7" t="s">
        <v>2</v>
      </c>
      <c r="B7" s="10">
        <f>ROUND(B4*100/B2,2)-B4</f>
        <v>700</v>
      </c>
      <c r="C7" s="10">
        <f>ROUND(C4*100/C2,2)-C4</f>
        <v>700</v>
      </c>
      <c r="D7" s="10">
        <f>ROUND(D4*100/D2,2)-D4</f>
        <v>700</v>
      </c>
    </row>
    <row r="8" spans="1:4" x14ac:dyDescent="0.25">
      <c r="A8" s="1" t="s">
        <v>5</v>
      </c>
      <c r="B8" s="2">
        <f>SUM(B4:B7)-B6</f>
        <v>3500</v>
      </c>
      <c r="C8" s="2">
        <f>SUM(C4:C7)-C6</f>
        <v>3500</v>
      </c>
      <c r="D8" s="2">
        <f>SUM(D4:D7)-D6</f>
        <v>3500</v>
      </c>
    </row>
    <row r="9" spans="1:4" x14ac:dyDescent="0.25">
      <c r="A9" s="8" t="s">
        <v>16</v>
      </c>
      <c r="B9" s="7">
        <f>B8</f>
        <v>3500</v>
      </c>
      <c r="C9" s="7">
        <f>B9+C8</f>
        <v>7000</v>
      </c>
      <c r="D9" s="7">
        <f>C9+D8</f>
        <v>10500</v>
      </c>
    </row>
    <row r="10" spans="1:4" x14ac:dyDescent="0.25">
      <c r="A10" s="1"/>
    </row>
    <row r="11" spans="1:4" x14ac:dyDescent="0.25">
      <c r="A11" t="s">
        <v>3</v>
      </c>
      <c r="B11">
        <v>3269</v>
      </c>
      <c r="C11">
        <f>B11</f>
        <v>3269</v>
      </c>
      <c r="D11">
        <f>C11</f>
        <v>3269</v>
      </c>
    </row>
    <row r="12" spans="1:4" x14ac:dyDescent="0.25">
      <c r="A12" s="8" t="s">
        <v>16</v>
      </c>
      <c r="B12" s="7">
        <f>B11</f>
        <v>3269</v>
      </c>
      <c r="C12" s="7">
        <f>B12+C11</f>
        <v>6538</v>
      </c>
      <c r="D12" s="7">
        <f>C12+D11</f>
        <v>9807</v>
      </c>
    </row>
    <row r="13" spans="1:4" x14ac:dyDescent="0.25">
      <c r="A13" t="s">
        <v>19</v>
      </c>
      <c r="B13">
        <v>3611.48</v>
      </c>
      <c r="C13">
        <f>B13</f>
        <v>3611.48</v>
      </c>
      <c r="D13">
        <f>C13</f>
        <v>3611.48</v>
      </c>
    </row>
    <row r="14" spans="1:4" x14ac:dyDescent="0.25">
      <c r="A14" s="8" t="s">
        <v>16</v>
      </c>
      <c r="B14" s="7">
        <f>B13</f>
        <v>3611.48</v>
      </c>
      <c r="C14" s="7">
        <f>B14+C13</f>
        <v>7222.96</v>
      </c>
      <c r="D14" s="7">
        <f>C14+D13</f>
        <v>10834.44</v>
      </c>
    </row>
    <row r="15" spans="1:4" ht="20.100000000000001" customHeight="1" x14ac:dyDescent="0.25">
      <c r="A15" t="s">
        <v>8</v>
      </c>
    </row>
    <row r="16" spans="1:4" x14ac:dyDescent="0.25">
      <c r="A16" s="5" t="s">
        <v>9</v>
      </c>
      <c r="B16" s="3">
        <f>ROUND(B11*B2%,2)</f>
        <v>2615.1999999999998</v>
      </c>
      <c r="C16" s="3">
        <f>ROUND(C11*C2%,2)</f>
        <v>2615.1999999999998</v>
      </c>
      <c r="D16" s="3">
        <f>ROUND(D11*D2%,2)</f>
        <v>2615.1999999999998</v>
      </c>
    </row>
    <row r="17" spans="1:4" x14ac:dyDescent="0.25">
      <c r="A17" s="8" t="s">
        <v>16</v>
      </c>
      <c r="B17" s="7">
        <f>B16</f>
        <v>2615.1999999999998</v>
      </c>
      <c r="C17" s="7">
        <f>B17+C16</f>
        <v>5230.3999999999996</v>
      </c>
      <c r="D17" s="7">
        <f>C17+D16</f>
        <v>7845.5999999999995</v>
      </c>
    </row>
    <row r="18" spans="1:4" x14ac:dyDescent="0.25">
      <c r="A18" s="5" t="s">
        <v>10</v>
      </c>
      <c r="B18">
        <f>MIN(B4+B5,B16)</f>
        <v>2615.1999999999998</v>
      </c>
      <c r="C18">
        <f>MIN(C17,C6)-B19</f>
        <v>2615.1999999999998</v>
      </c>
      <c r="D18">
        <f>MIN(D17,D6)-C19</f>
        <v>2615.1999999999998</v>
      </c>
    </row>
    <row r="19" spans="1:4" x14ac:dyDescent="0.25">
      <c r="A19" s="8" t="s">
        <v>16</v>
      </c>
      <c r="B19" s="7">
        <f>B18</f>
        <v>2615.1999999999998</v>
      </c>
      <c r="C19" s="7">
        <f>B19+C18</f>
        <v>5230.3999999999996</v>
      </c>
      <c r="D19" s="7">
        <f>C19+D18</f>
        <v>7845.5999999999995</v>
      </c>
    </row>
    <row r="20" spans="1:4" x14ac:dyDescent="0.25">
      <c r="A20" s="5" t="s">
        <v>19</v>
      </c>
      <c r="B20" s="3">
        <f>ROUND(B13*B2%,2)</f>
        <v>2889.18</v>
      </c>
      <c r="C20" s="3">
        <f>ROUND(C13*C2%,2)</f>
        <v>2889.18</v>
      </c>
      <c r="D20" s="3">
        <f>ROUND(D13*D2%,2)</f>
        <v>2889.18</v>
      </c>
    </row>
    <row r="21" spans="1:4" x14ac:dyDescent="0.25">
      <c r="A21" s="8" t="s">
        <v>16</v>
      </c>
      <c r="B21" s="7">
        <f>B20</f>
        <v>2889.18</v>
      </c>
      <c r="C21" s="7">
        <f>B21+C20</f>
        <v>5778.36</v>
      </c>
      <c r="D21" s="7">
        <f>C21+D20</f>
        <v>8667.5399999999991</v>
      </c>
    </row>
    <row r="22" spans="1:4" x14ac:dyDescent="0.25">
      <c r="A22" s="5" t="s">
        <v>20</v>
      </c>
      <c r="B22">
        <f>IF(B6&gt;B21,0,B21-MAX(B6,B17))</f>
        <v>89.179999999999836</v>
      </c>
      <c r="C22">
        <f>IF(C6&gt;C21,0,C21-MAX(C6,C17))-B23</f>
        <v>89.179999999999836</v>
      </c>
      <c r="D22">
        <f>IF(D6&gt;D21,0,D21-MAX(D6,D17))-C23</f>
        <v>89.179999999999382</v>
      </c>
    </row>
    <row r="23" spans="1:4" x14ac:dyDescent="0.25">
      <c r="A23" s="8" t="s">
        <v>16</v>
      </c>
      <c r="B23" s="7">
        <f>B22</f>
        <v>89.179999999999836</v>
      </c>
      <c r="C23" s="7">
        <f>B23+C22</f>
        <v>178.35999999999967</v>
      </c>
      <c r="D23" s="7">
        <f>C23+D22</f>
        <v>267.53999999999905</v>
      </c>
    </row>
    <row r="24" spans="1:4" x14ac:dyDescent="0.25">
      <c r="A24" s="5" t="s">
        <v>11</v>
      </c>
      <c r="B24">
        <f>B4+B5-B18</f>
        <v>184.80000000000018</v>
      </c>
      <c r="C24">
        <f>C6-C19-B25</f>
        <v>184.80000000000018</v>
      </c>
      <c r="D24">
        <f>D6-D19-C25</f>
        <v>184.80000000000018</v>
      </c>
    </row>
    <row r="25" spans="1:4" x14ac:dyDescent="0.25">
      <c r="A25" s="8" t="s">
        <v>16</v>
      </c>
      <c r="B25" s="7">
        <f>B24</f>
        <v>184.80000000000018</v>
      </c>
      <c r="C25" s="7">
        <f>B25+C24</f>
        <v>369.60000000000036</v>
      </c>
      <c r="D25" s="7">
        <f>C25+D24</f>
        <v>554.40000000000055</v>
      </c>
    </row>
    <row r="26" spans="1:4" x14ac:dyDescent="0.25">
      <c r="A26" s="5" t="s">
        <v>12</v>
      </c>
      <c r="B26">
        <f>B24+IF(B37&lt;0,B37,0)</f>
        <v>184.80000000000018</v>
      </c>
      <c r="C26">
        <f>C24+IF(C37&lt;0,C37,0)</f>
        <v>184.80000000000018</v>
      </c>
      <c r="D26">
        <f>D24+IF(D37&lt;0,D37,0)</f>
        <v>184.80000000000018</v>
      </c>
    </row>
    <row r="27" spans="1:4" x14ac:dyDescent="0.25">
      <c r="A27" s="8" t="s">
        <v>16</v>
      </c>
      <c r="B27" s="7">
        <f>B26</f>
        <v>184.80000000000018</v>
      </c>
      <c r="C27" s="7">
        <f>B27+C26</f>
        <v>369.60000000000036</v>
      </c>
      <c r="D27" s="7">
        <f>C27+D26</f>
        <v>554.40000000000055</v>
      </c>
    </row>
    <row r="28" spans="1:4" ht="20.100000000000001" customHeight="1" x14ac:dyDescent="0.25">
      <c r="A28" s="6" t="s">
        <v>13</v>
      </c>
    </row>
    <row r="29" spans="1:4" x14ac:dyDescent="0.25">
      <c r="A29" s="5" t="s">
        <v>9</v>
      </c>
      <c r="B29" s="3">
        <f>B11-B16</f>
        <v>653.80000000000018</v>
      </c>
      <c r="C29" s="3">
        <f>C12-C17-B30</f>
        <v>653.80000000000018</v>
      </c>
      <c r="D29" s="3">
        <f>D12-D17-C30</f>
        <v>653.80000000000018</v>
      </c>
    </row>
    <row r="30" spans="1:4" x14ac:dyDescent="0.25">
      <c r="A30" s="8" t="s">
        <v>16</v>
      </c>
      <c r="B30" s="7">
        <f>B29</f>
        <v>653.80000000000018</v>
      </c>
      <c r="C30" s="7">
        <f>B30+C29</f>
        <v>1307.6000000000004</v>
      </c>
      <c r="D30" s="7">
        <f>C30+D29</f>
        <v>1961.4000000000005</v>
      </c>
    </row>
    <row r="31" spans="1:4" x14ac:dyDescent="0.25">
      <c r="A31" s="5" t="s">
        <v>10</v>
      </c>
      <c r="B31" s="3">
        <f>IF(B8&gt;B11,B11-B18,B8-B18)</f>
        <v>653.80000000000018</v>
      </c>
      <c r="C31" s="3">
        <f>IF(C9&gt;C12,C12-C19,C9-C19)-B32</f>
        <v>653.80000000000018</v>
      </c>
      <c r="D31" s="3">
        <f>IF(D9&gt;D12,D12-D19,D9-D19)-C32</f>
        <v>653.80000000000018</v>
      </c>
    </row>
    <row r="32" spans="1:4" x14ac:dyDescent="0.25">
      <c r="A32" s="8" t="s">
        <v>16</v>
      </c>
      <c r="B32" s="7">
        <f>B31</f>
        <v>653.80000000000018</v>
      </c>
      <c r="C32" s="7">
        <f>B32+C31</f>
        <v>1307.6000000000004</v>
      </c>
      <c r="D32" s="7">
        <f>C32+D31</f>
        <v>1961.4000000000005</v>
      </c>
    </row>
    <row r="33" spans="1:4" x14ac:dyDescent="0.25">
      <c r="A33" s="5" t="s">
        <v>19</v>
      </c>
      <c r="B33" s="3">
        <f>B13-B20</f>
        <v>722.30000000000018</v>
      </c>
      <c r="C33" s="3">
        <f>C14-C21-B34</f>
        <v>722.30000000000018</v>
      </c>
      <c r="D33" s="3">
        <f>D14-D21-C34</f>
        <v>722.30000000000109</v>
      </c>
    </row>
    <row r="34" spans="1:4" x14ac:dyDescent="0.25">
      <c r="A34" s="8" t="s">
        <v>16</v>
      </c>
      <c r="B34" s="7">
        <f>B33</f>
        <v>722.30000000000018</v>
      </c>
      <c r="C34" s="7">
        <f>B34+C33</f>
        <v>1444.6000000000004</v>
      </c>
      <c r="D34" s="7">
        <f>C34+D33</f>
        <v>2166.9000000000015</v>
      </c>
    </row>
    <row r="35" spans="1:4" x14ac:dyDescent="0.25">
      <c r="A35" s="5" t="s">
        <v>20</v>
      </c>
      <c r="B35">
        <f>IF(B9&gt;B14,0,B14-MAX(B9,B12))-B23</f>
        <v>22.300000000000182</v>
      </c>
      <c r="C35">
        <f>IF(C9&gt;C14,0,C14-MAX(C9,C12))-C23-B36</f>
        <v>22.300000000000182</v>
      </c>
      <c r="D35">
        <f>IF(D9&gt;D14,0,D14-MAX(D9,D12))-D23-C36</f>
        <v>22.300000000001091</v>
      </c>
    </row>
    <row r="36" spans="1:4" x14ac:dyDescent="0.25">
      <c r="A36" s="8" t="s">
        <v>16</v>
      </c>
      <c r="B36" s="7">
        <f>B35</f>
        <v>22.300000000000182</v>
      </c>
      <c r="C36" s="7">
        <f>B36+C35</f>
        <v>44.600000000000364</v>
      </c>
      <c r="D36" s="7">
        <f>C36+D35</f>
        <v>66.900000000001455</v>
      </c>
    </row>
    <row r="37" spans="1:4" x14ac:dyDescent="0.25">
      <c r="A37" s="5" t="s">
        <v>11</v>
      </c>
      <c r="B37" s="11">
        <f>IF(B8&gt;B11,B8-B11-B24,0-B24)</f>
        <v>46.199999999999818</v>
      </c>
      <c r="C37" s="11">
        <f>IF(C9&gt;C12,C9-C12-C25,0-C25)-B38</f>
        <v>46.199999999999818</v>
      </c>
      <c r="D37" s="11">
        <f>IF(D9&gt;D12,D9-D12-D25,0-D25)-C38</f>
        <v>46.199999999999818</v>
      </c>
    </row>
    <row r="38" spans="1:4" x14ac:dyDescent="0.25">
      <c r="A38" s="8" t="s">
        <v>16</v>
      </c>
      <c r="B38" s="7">
        <f>B37</f>
        <v>46.199999999999818</v>
      </c>
      <c r="C38" s="7">
        <f>B38+C37</f>
        <v>92.399999999999636</v>
      </c>
      <c r="D38" s="7">
        <f>C38+D37</f>
        <v>138.59999999999945</v>
      </c>
    </row>
    <row r="39" spans="1:4" x14ac:dyDescent="0.25">
      <c r="A39" s="5" t="s">
        <v>12</v>
      </c>
      <c r="B39">
        <f>IF(B37&lt;0,0,B37)</f>
        <v>46.199999999999818</v>
      </c>
      <c r="C39">
        <f>IF(C37&lt;0,0,C37)</f>
        <v>46.199999999999818</v>
      </c>
      <c r="D39">
        <f>IF(D37&lt;0,0,D37)</f>
        <v>46.199999999999818</v>
      </c>
    </row>
    <row r="40" spans="1:4" x14ac:dyDescent="0.25">
      <c r="A40" s="8" t="s">
        <v>16</v>
      </c>
      <c r="B40" s="7">
        <f>B39</f>
        <v>46.199999999999818</v>
      </c>
      <c r="C40" s="7">
        <f>B40+C39</f>
        <v>92.399999999999636</v>
      </c>
      <c r="D40" s="7">
        <f>C40+D39</f>
        <v>138.59999999999945</v>
      </c>
    </row>
    <row r="41" spans="1:4" ht="20.100000000000001" customHeight="1" x14ac:dyDescent="0.25">
      <c r="A41" s="6" t="s">
        <v>6</v>
      </c>
    </row>
    <row r="42" spans="1:4" x14ac:dyDescent="0.25">
      <c r="A42" s="5" t="s">
        <v>9</v>
      </c>
      <c r="B42">
        <f>B16+B29</f>
        <v>3269</v>
      </c>
      <c r="C42">
        <f>C16+C29</f>
        <v>3269</v>
      </c>
      <c r="D42">
        <f>D16+D29</f>
        <v>3269</v>
      </c>
    </row>
    <row r="43" spans="1:4" x14ac:dyDescent="0.25">
      <c r="A43" s="8" t="s">
        <v>16</v>
      </c>
      <c r="B43" s="7">
        <f>B42</f>
        <v>3269</v>
      </c>
      <c r="C43" s="7">
        <f>B43+C42</f>
        <v>6538</v>
      </c>
      <c r="D43" s="7">
        <f>C43+D42</f>
        <v>9807</v>
      </c>
    </row>
    <row r="44" spans="1:4" x14ac:dyDescent="0.25">
      <c r="A44" s="5" t="s">
        <v>10</v>
      </c>
      <c r="B44">
        <f>B18+B31</f>
        <v>3269</v>
      </c>
      <c r="C44">
        <f>C18+C31</f>
        <v>3269</v>
      </c>
      <c r="D44">
        <f>D18+D31</f>
        <v>3269</v>
      </c>
    </row>
    <row r="45" spans="1:4" x14ac:dyDescent="0.25">
      <c r="A45" s="8" t="s">
        <v>16</v>
      </c>
      <c r="B45" s="7">
        <f>B44</f>
        <v>3269</v>
      </c>
      <c r="C45" s="7">
        <f>B45+C44</f>
        <v>6538</v>
      </c>
      <c r="D45" s="7">
        <f>C45+D44</f>
        <v>9807</v>
      </c>
    </row>
    <row r="46" spans="1:4" x14ac:dyDescent="0.25">
      <c r="A46" s="5" t="s">
        <v>19</v>
      </c>
      <c r="B46" s="10">
        <f>B20+B33</f>
        <v>3611.48</v>
      </c>
      <c r="C46" s="10">
        <f>C20+C33</f>
        <v>3611.48</v>
      </c>
      <c r="D46" s="10">
        <f>D20+D33</f>
        <v>3611.4800000000009</v>
      </c>
    </row>
    <row r="47" spans="1:4" x14ac:dyDescent="0.25">
      <c r="A47" s="8" t="s">
        <v>16</v>
      </c>
      <c r="B47" s="7">
        <f>B46</f>
        <v>3611.48</v>
      </c>
      <c r="C47" s="7">
        <f>B47+C46</f>
        <v>7222.96</v>
      </c>
      <c r="D47" s="7">
        <f>C47+D46</f>
        <v>10834.44</v>
      </c>
    </row>
    <row r="48" spans="1:4" x14ac:dyDescent="0.25">
      <c r="A48" s="5" t="s">
        <v>20</v>
      </c>
      <c r="B48" s="10">
        <f>B22+B35</f>
        <v>111.48000000000002</v>
      </c>
      <c r="C48" s="10">
        <f>C22+C35</f>
        <v>111.48000000000002</v>
      </c>
      <c r="D48" s="10">
        <f>D22+D35</f>
        <v>111.48000000000047</v>
      </c>
    </row>
    <row r="49" spans="1:4" x14ac:dyDescent="0.25">
      <c r="A49" s="8" t="s">
        <v>16</v>
      </c>
      <c r="B49" s="7">
        <f>B48</f>
        <v>111.48000000000002</v>
      </c>
      <c r="C49" s="7">
        <f>B49+C48</f>
        <v>222.96000000000004</v>
      </c>
      <c r="D49" s="7">
        <f>C49+D48</f>
        <v>334.44000000000051</v>
      </c>
    </row>
    <row r="50" spans="1:4" x14ac:dyDescent="0.25">
      <c r="A50" s="5" t="s">
        <v>11</v>
      </c>
      <c r="B50">
        <f>B24+B37</f>
        <v>231</v>
      </c>
      <c r="C50">
        <f>C24+C37</f>
        <v>231</v>
      </c>
      <c r="D50">
        <f>D24+D37</f>
        <v>231</v>
      </c>
    </row>
    <row r="51" spans="1:4" x14ac:dyDescent="0.25">
      <c r="A51" s="8" t="s">
        <v>16</v>
      </c>
      <c r="B51" s="7">
        <f>B50</f>
        <v>231</v>
      </c>
      <c r="C51" s="7">
        <f>B51+C50</f>
        <v>462</v>
      </c>
      <c r="D51" s="7">
        <f>C51+D50</f>
        <v>693</v>
      </c>
    </row>
    <row r="52" spans="1:4" x14ac:dyDescent="0.25">
      <c r="A52" s="5" t="s">
        <v>12</v>
      </c>
      <c r="B52">
        <f>B26+B39</f>
        <v>231</v>
      </c>
      <c r="C52">
        <f>C26+C39</f>
        <v>231</v>
      </c>
      <c r="D52">
        <f>D26+D39</f>
        <v>231</v>
      </c>
    </row>
    <row r="53" spans="1:4" x14ac:dyDescent="0.25">
      <c r="A53" s="8" t="s">
        <v>16</v>
      </c>
      <c r="B53" s="7">
        <f>B52</f>
        <v>231</v>
      </c>
      <c r="C53" s="7">
        <f>B53+C52</f>
        <v>462</v>
      </c>
      <c r="D53" s="7">
        <f>C53+D52</f>
        <v>693</v>
      </c>
    </row>
    <row r="54" spans="1:4" x14ac:dyDescent="0.25">
      <c r="A54" s="5" t="s">
        <v>14</v>
      </c>
      <c r="B54">
        <f>B44+B50</f>
        <v>3500</v>
      </c>
      <c r="C54">
        <f>C44+C50</f>
        <v>3500</v>
      </c>
      <c r="D54">
        <f>D44+D50</f>
        <v>3500</v>
      </c>
    </row>
    <row r="55" spans="1:4" x14ac:dyDescent="0.25">
      <c r="A55" s="8" t="s">
        <v>16</v>
      </c>
      <c r="B55" s="7">
        <f>B54</f>
        <v>3500</v>
      </c>
      <c r="C55" s="7">
        <f>B55+C54</f>
        <v>7000</v>
      </c>
      <c r="D55" s="7">
        <f>C55+D54</f>
        <v>10500</v>
      </c>
    </row>
  </sheetData>
  <autoFilter ref="A1:D55" xr:uid="{00000000-0009-0000-0000-000001000000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Non cadre</vt:lpstr>
      <vt:lpstr>Cadre (avec GMP)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Jocelyn MOTTIN</cp:lastModifiedBy>
  <dcterms:created xsi:type="dcterms:W3CDTF">2017-01-04T16:02:59Z</dcterms:created>
  <dcterms:modified xsi:type="dcterms:W3CDTF">2021-01-22T18:12:23Z</dcterms:modified>
</cp:coreProperties>
</file>